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<sst xmlns="http://schemas.openxmlformats.org/spreadsheetml/2006/main" count="87" uniqueCount="31">
  <si>
    <t>ΕΣΟΔΑ 2011</t>
  </si>
  <si>
    <t>ΙΑΝΟΥΑΡ</t>
  </si>
  <si>
    <t>ΦΕΒΡΟΥΑΡ</t>
  </si>
  <si>
    <t>ΜΑΡΤΙΟΣ</t>
  </si>
  <si>
    <t>ΑΠΡΙΛΙΟΣ</t>
  </si>
  <si>
    <t>ΜΑΙΙΟΣ</t>
  </si>
  <si>
    <t>ΙΟΥΝΙΟΣ</t>
  </si>
  <si>
    <t>ΙΟΥΛΙΟΣ</t>
  </si>
  <si>
    <t>ΑΥΓΟΥΣΤ</t>
  </si>
  <si>
    <t>ΣΕΠΤΕΜΒΡ</t>
  </si>
  <si>
    <t>ΟΚΤΩΒΡ</t>
  </si>
  <si>
    <t>ΝΕΟΜΒΡ</t>
  </si>
  <si>
    <t>ΔΕΚΕΜΒΡ</t>
  </si>
  <si>
    <t>ΣΥΝΟΛΟ</t>
  </si>
  <si>
    <t>ΚΑΘΑΡΑ ΕΣΟΔΑ</t>
  </si>
  <si>
    <t xml:space="preserve">ΦΠΑ </t>
  </si>
  <si>
    <t>ΕΞΟΔΑ 2011</t>
  </si>
  <si>
    <t>ΠΑΡΑΚΑΔΟΡΟΙ με ΙΚΑ</t>
  </si>
  <si>
    <t>ΤΕΧΝ ΣΥΜΒ με ΙΚΑ</t>
  </si>
  <si>
    <t>ΕΝΟΙΚΙΟ ΔΗΜΟΥ</t>
  </si>
  <si>
    <t>ΟΙΚΟΝ ΣΥΜΒΟΥΛΟΣ</t>
  </si>
  <si>
    <t>ΛΟΓΙΣΤΗΣ</t>
  </si>
  <si>
    <t>ΔΙΑΦΟΡΑ</t>
  </si>
  <si>
    <t>ΣΥΝΟΛΟ ΕΞΟΔΩΝ</t>
  </si>
  <si>
    <t>ΣΥΜΨΗΦ. ΦΠΑ</t>
  </si>
  <si>
    <t>ΤΟΚΟΙ</t>
  </si>
  <si>
    <t>ΑΠΟΤΕΛΕΣΜΑΤΑ</t>
  </si>
  <si>
    <t>ΕΣΟΔΑ 2010</t>
  </si>
  <si>
    <t>ΕΞΟΔΑ 2010</t>
  </si>
  <si>
    <t>ΕΣΟΔΑ 2012</t>
  </si>
  <si>
    <t>ΕΞΟΔΑ 2012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</si>
</sst>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1"/>
      <name val="Arial"/>
      <family val="2"/>
    </font>
    <font>
      <sz val="9"/>
      <name val="Arial"/>
      <family val="2"/>
    </font>
    <font>
      <b/>
      <u val="single"/>
      <sz val="10"/>
      <color indexed="53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u val="single"/>
      <sz val="10"/>
      <color indexed="53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2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0" fillId="0" borderId="0" xfId="20" applyAlignment="1">
      <alignment horizontal="center"/>
      <protection/>
    </xf>
    <xf numFmtId="164" fontId="0" fillId="0" borderId="0" xfId="20">
      <alignment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4" fontId="3" fillId="0" borderId="1" xfId="20" applyFont="1" applyBorder="1" applyAlignment="1">
      <alignment horizontal="center"/>
      <protection/>
    </xf>
    <xf numFmtId="166" fontId="3" fillId="0" borderId="1" xfId="20" applyNumberFormat="1" applyFont="1" applyBorder="1" applyAlignment="1">
      <alignment horizontal="center"/>
      <protection/>
    </xf>
    <xf numFmtId="164" fontId="2" fillId="0" borderId="0" xfId="20" applyFont="1">
      <alignment/>
      <protection/>
    </xf>
    <xf numFmtId="164" fontId="1" fillId="0" borderId="1" xfId="20" applyFont="1" applyBorder="1">
      <alignment/>
      <protection/>
    </xf>
    <xf numFmtId="164" fontId="0" fillId="0" borderId="1" xfId="20" applyFont="1" applyBorder="1" applyAlignment="1">
      <alignment horizontal="center"/>
      <protection/>
    </xf>
    <xf numFmtId="166" fontId="0" fillId="0" borderId="1" xfId="20" applyNumberFormat="1" applyFont="1" applyBorder="1" applyAlignment="1">
      <alignment horizontal="center"/>
      <protection/>
    </xf>
    <xf numFmtId="166" fontId="4" fillId="0" borderId="1" xfId="20" applyNumberFormat="1" applyFont="1" applyBorder="1" applyAlignment="1">
      <alignment horizontal="center"/>
      <protection/>
    </xf>
    <xf numFmtId="164" fontId="0" fillId="0" borderId="1" xfId="20" applyFont="1" applyBorder="1">
      <alignment/>
      <protection/>
    </xf>
    <xf numFmtId="166" fontId="0" fillId="0" borderId="0" xfId="20" applyNumberFormat="1" applyAlignment="1">
      <alignment horizontal="center"/>
      <protection/>
    </xf>
    <xf numFmtId="164" fontId="5" fillId="0" borderId="1" xfId="20" applyFont="1" applyBorder="1">
      <alignment/>
      <protection/>
    </xf>
    <xf numFmtId="166" fontId="6" fillId="0" borderId="1" xfId="20" applyNumberFormat="1" applyFont="1" applyBorder="1" applyAlignment="1">
      <alignment horizontal="center"/>
      <protection/>
    </xf>
    <xf numFmtId="166" fontId="7" fillId="0" borderId="0" xfId="20" applyNumberFormat="1" applyFont="1" applyAlignment="1">
      <alignment horizontal="left"/>
      <protection/>
    </xf>
    <xf numFmtId="164" fontId="0" fillId="0" borderId="0" xfId="20" applyFont="1">
      <alignment/>
      <protection/>
    </xf>
    <xf numFmtId="164" fontId="8" fillId="0" borderId="1" xfId="20" applyFont="1" applyBorder="1">
      <alignment/>
      <protection/>
    </xf>
    <xf numFmtId="166" fontId="2" fillId="0" borderId="1" xfId="20" applyNumberFormat="1" applyFont="1" applyBorder="1" applyAlignment="1">
      <alignment horizontal="center"/>
      <protection/>
    </xf>
    <xf numFmtId="164" fontId="9" fillId="0" borderId="1" xfId="20" applyFont="1" applyBorder="1">
      <alignment/>
      <protection/>
    </xf>
    <xf numFmtId="166" fontId="9" fillId="0" borderId="1" xfId="20" applyNumberFormat="1" applyFont="1" applyBorder="1" applyAlignment="1">
      <alignment horizontal="center"/>
      <protection/>
    </xf>
    <xf numFmtId="164" fontId="9" fillId="0" borderId="0" xfId="20" applyFont="1">
      <alignment/>
      <protection/>
    </xf>
    <xf numFmtId="166" fontId="10" fillId="0" borderId="1" xfId="20" applyNumberFormat="1" applyFont="1" applyBorder="1" applyAlignment="1">
      <alignment horizontal="center"/>
      <protection/>
    </xf>
    <xf numFmtId="166" fontId="11" fillId="0" borderId="1" xfId="20" applyNumberFormat="1" applyFont="1" applyBorder="1" applyAlignment="1">
      <alignment horizontal="center"/>
      <protection/>
    </xf>
    <xf numFmtId="166" fontId="11" fillId="0" borderId="0" xfId="20" applyNumberFormat="1" applyFont="1" applyAlignment="1">
      <alignment horizontal="left"/>
      <protection/>
    </xf>
    <xf numFmtId="166" fontId="12" fillId="0" borderId="1" xfId="20" applyNumberFormat="1" applyFont="1" applyBorder="1" applyAlignment="1">
      <alignment horizontal="center"/>
      <protection/>
    </xf>
    <xf numFmtId="166" fontId="13" fillId="0" borderId="0" xfId="20" applyNumberFormat="1" applyFont="1" applyAlignment="1">
      <alignment horizontal="left"/>
      <protection/>
    </xf>
    <xf numFmtId="166" fontId="14" fillId="0" borderId="1" xfId="20" applyNumberFormat="1" applyFont="1" applyBorder="1" applyAlignment="1">
      <alignment horizontal="center"/>
      <protection/>
    </xf>
    <xf numFmtId="166" fontId="15" fillId="0" borderId="0" xfId="20" applyNumberFormat="1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P50" sqref="P50"/>
    </sheetView>
  </sheetViews>
  <sheetFormatPr defaultColWidth="9.140625" defaultRowHeight="12.75"/>
  <cols>
    <col min="1" max="1" width="17.28125" style="1" customWidth="1"/>
    <col min="2" max="2" width="8.421875" style="2" customWidth="1"/>
    <col min="3" max="5" width="8.7109375" style="2" customWidth="1"/>
    <col min="6" max="6" width="8.421875" style="2" customWidth="1"/>
    <col min="7" max="7" width="9.421875" style="2" customWidth="1"/>
    <col min="8" max="8" width="9.140625" style="2" customWidth="1"/>
    <col min="9" max="9" width="9.00390625" style="2" customWidth="1"/>
    <col min="10" max="10" width="9.140625" style="2" customWidth="1"/>
    <col min="11" max="12" width="8.7109375" style="2" customWidth="1"/>
    <col min="13" max="13" width="9.00390625" style="2" customWidth="1"/>
    <col min="14" max="14" width="9.421875" style="2" customWidth="1"/>
    <col min="15" max="16384" width="8.7109375" style="3" customWidth="1"/>
  </cols>
  <sheetData>
    <row r="1" ht="12.75">
      <c r="G1" s="4" t="s">
        <v>0</v>
      </c>
    </row>
    <row r="2" spans="1:14" s="8" customFormat="1" ht="12.75">
      <c r="A2" s="5"/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12.75">
      <c r="A3" s="9" t="s">
        <v>14</v>
      </c>
      <c r="B3" s="10">
        <v>19089.02</v>
      </c>
      <c r="C3" s="11">
        <v>18962.04</v>
      </c>
      <c r="D3" s="10">
        <v>20477.64</v>
      </c>
      <c r="E3" s="10">
        <v>23123.58</v>
      </c>
      <c r="F3" s="10">
        <v>22312.88</v>
      </c>
      <c r="G3" s="10">
        <v>18571.54</v>
      </c>
      <c r="H3" s="10">
        <v>18515.45</v>
      </c>
      <c r="I3" s="11">
        <v>15381.3</v>
      </c>
      <c r="J3" s="11">
        <v>19323.58</v>
      </c>
      <c r="K3" s="11">
        <v>19438.32</v>
      </c>
      <c r="L3" s="12">
        <v>20610.49</v>
      </c>
      <c r="M3" s="12">
        <v>27404.22</v>
      </c>
      <c r="N3" s="11">
        <f aca="true" t="shared" si="0" ref="N3:N15">SUM(B3:M3)</f>
        <v>243210.06</v>
      </c>
    </row>
    <row r="4" spans="1:14" ht="12.75">
      <c r="A4" s="13" t="s">
        <v>15</v>
      </c>
      <c r="B4" s="10">
        <v>4390.48</v>
      </c>
      <c r="C4" s="11">
        <v>4361.27</v>
      </c>
      <c r="D4" s="10">
        <v>4709.86</v>
      </c>
      <c r="E4" s="10">
        <v>5318.42</v>
      </c>
      <c r="F4" s="10">
        <v>5131.96</v>
      </c>
      <c r="G4" s="10">
        <v>4271.46</v>
      </c>
      <c r="H4" s="10">
        <v>4258.55</v>
      </c>
      <c r="I4" s="11">
        <v>3537.7</v>
      </c>
      <c r="J4" s="11">
        <v>4444.42</v>
      </c>
      <c r="K4" s="11">
        <f>K3*23/100</f>
        <v>4470.8135999999995</v>
      </c>
      <c r="L4" s="11">
        <f>L3*23/100</f>
        <v>4740.4127</v>
      </c>
      <c r="M4" s="11">
        <f>M3*23/100</f>
        <v>6302.970600000001</v>
      </c>
      <c r="N4" s="11">
        <f t="shared" si="0"/>
        <v>55938.316900000005</v>
      </c>
    </row>
    <row r="5" spans="1:14" ht="12.75">
      <c r="A5" s="13" t="s">
        <v>13</v>
      </c>
      <c r="B5" s="10">
        <f aca="true" t="shared" si="1" ref="B5:M5">SUM(B3+B4)</f>
        <v>23479.5</v>
      </c>
      <c r="C5" s="11">
        <f t="shared" si="1"/>
        <v>23323.31</v>
      </c>
      <c r="D5" s="11">
        <f t="shared" si="1"/>
        <v>25187.5</v>
      </c>
      <c r="E5" s="11">
        <f t="shared" si="1"/>
        <v>28442</v>
      </c>
      <c r="F5" s="11">
        <f t="shared" si="1"/>
        <v>27444.84</v>
      </c>
      <c r="G5" s="11">
        <f t="shared" si="1"/>
        <v>22843</v>
      </c>
      <c r="H5" s="11">
        <f t="shared" si="1"/>
        <v>22774</v>
      </c>
      <c r="I5" s="11">
        <f t="shared" si="1"/>
        <v>18919</v>
      </c>
      <c r="J5" s="11">
        <f t="shared" si="1"/>
        <v>23768</v>
      </c>
      <c r="K5" s="11">
        <f t="shared" si="1"/>
        <v>23909.1336</v>
      </c>
      <c r="L5" s="11">
        <f t="shared" si="1"/>
        <v>25350.902700000002</v>
      </c>
      <c r="M5" s="11">
        <f t="shared" si="1"/>
        <v>33707.1906</v>
      </c>
      <c r="N5" s="11">
        <f t="shared" si="0"/>
        <v>299148.37690000003</v>
      </c>
    </row>
    <row r="6" spans="3:14" ht="12.75">
      <c r="C6" s="14"/>
      <c r="D6" s="4"/>
      <c r="G6" s="4" t="s">
        <v>16</v>
      </c>
      <c r="J6" s="14"/>
      <c r="K6" s="14"/>
      <c r="L6" s="14"/>
      <c r="M6" s="14"/>
      <c r="N6" s="11">
        <f t="shared" si="0"/>
        <v>0</v>
      </c>
    </row>
    <row r="7" spans="1:14" ht="12.75">
      <c r="A7" s="13" t="s">
        <v>15</v>
      </c>
      <c r="B7" s="11">
        <f aca="true" t="shared" si="2" ref="B7:M7">B4</f>
        <v>4390.48</v>
      </c>
      <c r="C7" s="11">
        <f t="shared" si="2"/>
        <v>4361.27</v>
      </c>
      <c r="D7" s="11">
        <f t="shared" si="2"/>
        <v>4709.86</v>
      </c>
      <c r="E7" s="11">
        <f t="shared" si="2"/>
        <v>5318.42</v>
      </c>
      <c r="F7" s="11">
        <f t="shared" si="2"/>
        <v>5131.96</v>
      </c>
      <c r="G7" s="11">
        <f t="shared" si="2"/>
        <v>4271.46</v>
      </c>
      <c r="H7" s="11">
        <f t="shared" si="2"/>
        <v>4258.55</v>
      </c>
      <c r="I7" s="11">
        <f t="shared" si="2"/>
        <v>3537.7</v>
      </c>
      <c r="J7" s="11">
        <f t="shared" si="2"/>
        <v>4444.42</v>
      </c>
      <c r="K7" s="11">
        <f t="shared" si="2"/>
        <v>4470.8135999999995</v>
      </c>
      <c r="L7" s="11">
        <f t="shared" si="2"/>
        <v>4740.4127</v>
      </c>
      <c r="M7" s="11">
        <f t="shared" si="2"/>
        <v>6302.970600000001</v>
      </c>
      <c r="N7" s="11">
        <f t="shared" si="0"/>
        <v>55938.316900000005</v>
      </c>
    </row>
    <row r="8" spans="1:14" ht="12.75">
      <c r="A8" s="15" t="s">
        <v>17</v>
      </c>
      <c r="B8" s="11">
        <v>7945.03</v>
      </c>
      <c r="C8" s="11">
        <v>7945.04</v>
      </c>
      <c r="D8" s="11">
        <v>7945.04</v>
      </c>
      <c r="E8" s="11">
        <v>12083.86</v>
      </c>
      <c r="F8" s="11">
        <v>7945.04</v>
      </c>
      <c r="G8" s="11">
        <v>7961.97</v>
      </c>
      <c r="H8" s="11">
        <v>11942.95</v>
      </c>
      <c r="I8" s="11">
        <v>7993.06</v>
      </c>
      <c r="J8" s="11">
        <v>7993.06</v>
      </c>
      <c r="K8" s="11">
        <v>7993.06</v>
      </c>
      <c r="L8" s="11">
        <v>7993.06</v>
      </c>
      <c r="M8" s="11">
        <v>14302.28</v>
      </c>
      <c r="N8" s="11">
        <f t="shared" si="0"/>
        <v>110043.45</v>
      </c>
    </row>
    <row r="9" spans="1:14" ht="12.75">
      <c r="A9" s="13" t="s">
        <v>18</v>
      </c>
      <c r="B9" s="11">
        <v>2000</v>
      </c>
      <c r="C9" s="11">
        <v>2000</v>
      </c>
      <c r="D9" s="11">
        <v>2000</v>
      </c>
      <c r="E9" s="11">
        <v>2000</v>
      </c>
      <c r="F9" s="11">
        <v>2000</v>
      </c>
      <c r="G9" s="11">
        <v>2000</v>
      </c>
      <c r="H9" s="11">
        <v>2000</v>
      </c>
      <c r="I9" s="11">
        <v>2000</v>
      </c>
      <c r="J9" s="11">
        <v>2000</v>
      </c>
      <c r="K9" s="11">
        <v>2000</v>
      </c>
      <c r="L9" s="11">
        <v>2000</v>
      </c>
      <c r="M9" s="11">
        <v>2000</v>
      </c>
      <c r="N9" s="11">
        <f t="shared" si="0"/>
        <v>24000</v>
      </c>
    </row>
    <row r="10" spans="1:14" ht="12.75">
      <c r="A10" s="13" t="s">
        <v>19</v>
      </c>
      <c r="B10" s="11">
        <v>1400</v>
      </c>
      <c r="C10" s="11">
        <v>1400</v>
      </c>
      <c r="D10" s="11">
        <v>1400</v>
      </c>
      <c r="E10" s="11">
        <v>1400</v>
      </c>
      <c r="F10" s="11">
        <v>1400</v>
      </c>
      <c r="G10" s="11">
        <v>1400</v>
      </c>
      <c r="H10" s="11">
        <v>1400</v>
      </c>
      <c r="I10" s="11">
        <v>1400</v>
      </c>
      <c r="J10" s="11">
        <v>1400</v>
      </c>
      <c r="K10" s="11">
        <v>1400</v>
      </c>
      <c r="L10" s="11">
        <v>1400</v>
      </c>
      <c r="M10" s="11">
        <v>1400</v>
      </c>
      <c r="N10" s="11">
        <f t="shared" si="0"/>
        <v>16800</v>
      </c>
    </row>
    <row r="11" spans="1:15" ht="12.75">
      <c r="A11" s="15" t="s">
        <v>20</v>
      </c>
      <c r="B11" s="11">
        <v>1570.68</v>
      </c>
      <c r="C11" s="11">
        <v>1570.68</v>
      </c>
      <c r="D11" s="11">
        <v>1570.68</v>
      </c>
      <c r="E11" s="11">
        <v>1570.68</v>
      </c>
      <c r="F11" s="11">
        <v>1570.68</v>
      </c>
      <c r="G11" s="16">
        <v>1845</v>
      </c>
      <c r="H11" s="16">
        <v>1845</v>
      </c>
      <c r="I11" s="16">
        <v>1845</v>
      </c>
      <c r="J11" s="16">
        <v>1845</v>
      </c>
      <c r="K11" s="16">
        <v>1845</v>
      </c>
      <c r="L11" s="16">
        <v>1845</v>
      </c>
      <c r="M11" s="16">
        <v>1845</v>
      </c>
      <c r="N11" s="11">
        <f t="shared" si="0"/>
        <v>20768.4</v>
      </c>
      <c r="O11" s="17">
        <f>274.32*100/1570.68</f>
        <v>17.465046986018795</v>
      </c>
    </row>
    <row r="12" spans="1:14" ht="12.75">
      <c r="A12" s="13" t="s">
        <v>21</v>
      </c>
      <c r="B12" s="11">
        <v>1537.5</v>
      </c>
      <c r="C12" s="11">
        <v>1537.5</v>
      </c>
      <c r="D12" s="11">
        <v>1537.5</v>
      </c>
      <c r="E12" s="11">
        <v>1537.5</v>
      </c>
      <c r="F12" s="11">
        <v>1537.5</v>
      </c>
      <c r="G12" s="11">
        <v>1537.5</v>
      </c>
      <c r="H12" s="11">
        <v>1537.5</v>
      </c>
      <c r="I12" s="11">
        <v>1537.5</v>
      </c>
      <c r="J12" s="11">
        <v>1537.5</v>
      </c>
      <c r="K12" s="11">
        <v>1537.5</v>
      </c>
      <c r="L12" s="11">
        <v>1537.5</v>
      </c>
      <c r="M12" s="11">
        <v>1537.5</v>
      </c>
      <c r="N12" s="11">
        <f t="shared" si="0"/>
        <v>18450</v>
      </c>
    </row>
    <row r="13" spans="1:14" s="18" customFormat="1" ht="12.75">
      <c r="A13" s="13" t="s">
        <v>22</v>
      </c>
      <c r="B13" s="11">
        <v>0</v>
      </c>
      <c r="C13" s="11">
        <v>21</v>
      </c>
      <c r="D13" s="11">
        <v>4697.15</v>
      </c>
      <c r="E13" s="11">
        <v>537.54</v>
      </c>
      <c r="F13" s="11">
        <v>6555.33</v>
      </c>
      <c r="G13" s="11">
        <v>13015.02</v>
      </c>
      <c r="H13" s="11">
        <v>2491.67</v>
      </c>
      <c r="I13" s="11">
        <v>2714.25</v>
      </c>
      <c r="J13" s="11">
        <v>10.5</v>
      </c>
      <c r="K13" s="11">
        <v>3438.84</v>
      </c>
      <c r="L13" s="11">
        <v>2352.62</v>
      </c>
      <c r="M13" s="11">
        <v>6017.83</v>
      </c>
      <c r="N13" s="11">
        <f t="shared" si="0"/>
        <v>41851.75000000001</v>
      </c>
    </row>
    <row r="14" spans="1:14" s="8" customFormat="1" ht="12.75">
      <c r="A14" s="19" t="s">
        <v>23</v>
      </c>
      <c r="B14" s="20">
        <f aca="true" t="shared" si="3" ref="B14:M14">SUM(B7:B13)</f>
        <v>18843.69</v>
      </c>
      <c r="C14" s="20">
        <f t="shared" si="3"/>
        <v>18835.49</v>
      </c>
      <c r="D14" s="20">
        <f t="shared" si="3"/>
        <v>23860.230000000003</v>
      </c>
      <c r="E14" s="20">
        <f t="shared" si="3"/>
        <v>24448</v>
      </c>
      <c r="F14" s="20">
        <f t="shared" si="3"/>
        <v>26140.510000000002</v>
      </c>
      <c r="G14" s="20">
        <f t="shared" si="3"/>
        <v>32030.95</v>
      </c>
      <c r="H14" s="20">
        <f t="shared" si="3"/>
        <v>25475.670000000002</v>
      </c>
      <c r="I14" s="20">
        <f t="shared" si="3"/>
        <v>21027.510000000002</v>
      </c>
      <c r="J14" s="20">
        <f t="shared" si="3"/>
        <v>19230.480000000003</v>
      </c>
      <c r="K14" s="20">
        <f t="shared" si="3"/>
        <v>22685.213600000003</v>
      </c>
      <c r="L14" s="20">
        <f t="shared" si="3"/>
        <v>21868.5927</v>
      </c>
      <c r="M14" s="20">
        <f t="shared" si="3"/>
        <v>33405.5806</v>
      </c>
      <c r="N14" s="11">
        <f t="shared" si="0"/>
        <v>287851.91690000007</v>
      </c>
    </row>
    <row r="15" spans="1:14" ht="12.75">
      <c r="A15" s="13" t="s">
        <v>24</v>
      </c>
      <c r="B15" s="11">
        <v>287.5</v>
      </c>
      <c r="C15" s="11">
        <v>287.5</v>
      </c>
      <c r="D15" s="11">
        <v>1160.02</v>
      </c>
      <c r="E15" s="11">
        <v>328.61</v>
      </c>
      <c r="F15" s="11">
        <v>1511.33</v>
      </c>
      <c r="G15" s="11">
        <v>3377.78</v>
      </c>
      <c r="H15" s="11">
        <v>1042.42</v>
      </c>
      <c r="I15" s="11">
        <v>1087.9</v>
      </c>
      <c r="J15" s="11">
        <v>632.5</v>
      </c>
      <c r="K15" s="11">
        <v>1028.82</v>
      </c>
      <c r="L15" s="11">
        <v>1070.46</v>
      </c>
      <c r="M15" s="11">
        <v>3181.81</v>
      </c>
      <c r="N15" s="11">
        <f t="shared" si="0"/>
        <v>14996.65</v>
      </c>
    </row>
    <row r="16" spans="1:14" ht="12.75">
      <c r="A16" s="13" t="s">
        <v>25</v>
      </c>
      <c r="B16" s="11"/>
      <c r="C16" s="11"/>
      <c r="D16" s="11"/>
      <c r="E16" s="11"/>
      <c r="F16" s="11"/>
      <c r="G16" s="11">
        <v>115.01</v>
      </c>
      <c r="H16" s="11"/>
      <c r="I16" s="11"/>
      <c r="J16" s="11"/>
      <c r="K16" s="11"/>
      <c r="L16" s="11"/>
      <c r="M16" s="11"/>
      <c r="N16" s="11"/>
    </row>
    <row r="17" spans="1:14" s="23" customFormat="1" ht="12.75">
      <c r="A17" s="21" t="s">
        <v>26</v>
      </c>
      <c r="B17" s="22">
        <f>B5-(B14-B15)</f>
        <v>4923.310000000001</v>
      </c>
      <c r="C17" s="22">
        <f>C5-(C14-C15)</f>
        <v>4775.32</v>
      </c>
      <c r="D17" s="22">
        <f>D5-(D14-D15)</f>
        <v>2487.2899999999972</v>
      </c>
      <c r="E17" s="22">
        <f>E5-(E14-E15)</f>
        <v>4322.610000000001</v>
      </c>
      <c r="F17" s="22">
        <f>F5-(F14-F15)</f>
        <v>2815.66</v>
      </c>
      <c r="G17" s="22">
        <f>G5-(G14-G15-G16)</f>
        <v>-5695.1600000000035</v>
      </c>
      <c r="H17" s="22">
        <f>H5-(H14-H15)</f>
        <v>-1659.25</v>
      </c>
      <c r="I17" s="22">
        <f>I5-(I14-I15)</f>
        <v>-1020.6100000000006</v>
      </c>
      <c r="J17" s="22">
        <f>J5-(J14-J15)</f>
        <v>5170.019999999997</v>
      </c>
      <c r="K17" s="22">
        <f>K5-(K14-K15)</f>
        <v>2252.739999999998</v>
      </c>
      <c r="L17" s="22">
        <f>L5-(L14-L15)</f>
        <v>4552.77</v>
      </c>
      <c r="M17" s="22">
        <f>M5-(M14-M15-M16)</f>
        <v>3483.420000000002</v>
      </c>
      <c r="N17" s="20">
        <f>SUM(B17:M17)</f>
        <v>26408.11999999999</v>
      </c>
    </row>
    <row r="18" spans="1:14" ht="12.75">
      <c r="A18" s="9"/>
      <c r="B18" s="11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4:7" ht="12.75">
      <c r="D19" s="4"/>
      <c r="G19" s="4" t="s">
        <v>27</v>
      </c>
    </row>
    <row r="20" spans="1:14" s="8" customFormat="1" ht="12.75">
      <c r="A20" s="5"/>
      <c r="B20" s="6" t="s">
        <v>1</v>
      </c>
      <c r="C20" s="7" t="s">
        <v>2</v>
      </c>
      <c r="D20" s="6" t="s">
        <v>3</v>
      </c>
      <c r="E20" s="6" t="s">
        <v>4</v>
      </c>
      <c r="F20" s="6" t="s">
        <v>5</v>
      </c>
      <c r="G20" s="6" t="s">
        <v>6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11</v>
      </c>
      <c r="M20" s="6" t="s">
        <v>12</v>
      </c>
      <c r="N20" s="6" t="s">
        <v>13</v>
      </c>
    </row>
    <row r="21" spans="1:14" ht="12.75">
      <c r="A21" s="9" t="s">
        <v>14</v>
      </c>
      <c r="B21" s="10">
        <v>21668.49</v>
      </c>
      <c r="C21" s="11">
        <v>21926.05</v>
      </c>
      <c r="D21" s="10">
        <v>24671.71</v>
      </c>
      <c r="E21" s="10">
        <v>21026.31</v>
      </c>
      <c r="F21" s="10">
        <v>21836.36</v>
      </c>
      <c r="G21" s="10">
        <v>21743.8</v>
      </c>
      <c r="H21" s="10">
        <v>19204.26</v>
      </c>
      <c r="I21" s="11">
        <v>14436.18</v>
      </c>
      <c r="J21" s="11">
        <v>22017.41</v>
      </c>
      <c r="K21" s="11">
        <v>21829.27</v>
      </c>
      <c r="L21" s="11">
        <v>20993.9</v>
      </c>
      <c r="M21" s="11">
        <v>31380.89</v>
      </c>
      <c r="N21" s="11">
        <f>SUM(B21:M21)</f>
        <v>262734.62999999995</v>
      </c>
    </row>
    <row r="22" spans="1:14" ht="12.75">
      <c r="A22" s="13" t="s">
        <v>15</v>
      </c>
      <c r="B22" s="11">
        <f>B21*19/100</f>
        <v>4117.0131</v>
      </c>
      <c r="C22" s="11">
        <f>C21*19/100</f>
        <v>4165.9495</v>
      </c>
      <c r="D22" s="11">
        <v>4915.79</v>
      </c>
      <c r="E22" s="11">
        <f>E21*21/100</f>
        <v>4415.5251</v>
      </c>
      <c r="F22" s="11">
        <f>F21*21/100</f>
        <v>4585.6356</v>
      </c>
      <c r="G22" s="11">
        <f>G21*21/100</f>
        <v>4566.198</v>
      </c>
      <c r="H22" s="11">
        <f aca="true" t="shared" si="4" ref="H22:M22">H21*23/100</f>
        <v>4416.9798</v>
      </c>
      <c r="I22" s="11">
        <f t="shared" si="4"/>
        <v>3320.3214000000003</v>
      </c>
      <c r="J22" s="11">
        <f t="shared" si="4"/>
        <v>5064.0043</v>
      </c>
      <c r="K22" s="11">
        <f t="shared" si="4"/>
        <v>5020.7321</v>
      </c>
      <c r="L22" s="11">
        <f t="shared" si="4"/>
        <v>4828.597</v>
      </c>
      <c r="M22" s="11">
        <f t="shared" si="4"/>
        <v>7217.6047</v>
      </c>
      <c r="N22" s="11">
        <f>SUM(B22:M22)</f>
        <v>56634.35059999999</v>
      </c>
    </row>
    <row r="23" spans="1:14" ht="12.75">
      <c r="A23" s="13" t="s">
        <v>13</v>
      </c>
      <c r="B23" s="10">
        <f aca="true" t="shared" si="5" ref="B23:M23">SUM(B21+B22)</f>
        <v>25785.5031</v>
      </c>
      <c r="C23" s="11">
        <f t="shared" si="5"/>
        <v>26091.999499999998</v>
      </c>
      <c r="D23" s="11">
        <f t="shared" si="5"/>
        <v>29587.5</v>
      </c>
      <c r="E23" s="11">
        <f t="shared" si="5"/>
        <v>25441.8351</v>
      </c>
      <c r="F23" s="11">
        <f t="shared" si="5"/>
        <v>26421.995600000002</v>
      </c>
      <c r="G23" s="11">
        <f t="shared" si="5"/>
        <v>26309.998</v>
      </c>
      <c r="H23" s="11">
        <f t="shared" si="5"/>
        <v>23621.2398</v>
      </c>
      <c r="I23" s="11">
        <f t="shared" si="5"/>
        <v>17756.5014</v>
      </c>
      <c r="J23" s="11">
        <f t="shared" si="5"/>
        <v>27081.4143</v>
      </c>
      <c r="K23" s="11">
        <f t="shared" si="5"/>
        <v>26850.0021</v>
      </c>
      <c r="L23" s="11">
        <f t="shared" si="5"/>
        <v>25822.497000000003</v>
      </c>
      <c r="M23" s="11">
        <f t="shared" si="5"/>
        <v>38598.494699999996</v>
      </c>
      <c r="N23" s="11">
        <f>SUM(B23:M23)</f>
        <v>319368.9806</v>
      </c>
    </row>
    <row r="24" spans="3:14" ht="12.75">
      <c r="C24" s="14"/>
      <c r="G24" s="4" t="s">
        <v>28</v>
      </c>
      <c r="J24" s="14"/>
      <c r="K24" s="14"/>
      <c r="L24" s="14"/>
      <c r="M24" s="14"/>
      <c r="N24" s="11"/>
    </row>
    <row r="25" spans="1:14" ht="12.75">
      <c r="A25" s="13" t="s">
        <v>15</v>
      </c>
      <c r="B25" s="11">
        <f aca="true" t="shared" si="6" ref="B25:M25">B22</f>
        <v>4117.0131</v>
      </c>
      <c r="C25" s="11">
        <f t="shared" si="6"/>
        <v>4165.9495</v>
      </c>
      <c r="D25" s="11">
        <f t="shared" si="6"/>
        <v>4915.79</v>
      </c>
      <c r="E25" s="11">
        <f t="shared" si="6"/>
        <v>4415.5251</v>
      </c>
      <c r="F25" s="11">
        <f t="shared" si="6"/>
        <v>4585.6356</v>
      </c>
      <c r="G25" s="11">
        <f t="shared" si="6"/>
        <v>4566.198</v>
      </c>
      <c r="H25" s="11">
        <f t="shared" si="6"/>
        <v>4416.9798</v>
      </c>
      <c r="I25" s="11">
        <f t="shared" si="6"/>
        <v>3320.3214000000003</v>
      </c>
      <c r="J25" s="11">
        <f t="shared" si="6"/>
        <v>5064.0043</v>
      </c>
      <c r="K25" s="11">
        <f t="shared" si="6"/>
        <v>5020.7321</v>
      </c>
      <c r="L25" s="11">
        <f t="shared" si="6"/>
        <v>4828.597</v>
      </c>
      <c r="M25" s="11">
        <f t="shared" si="6"/>
        <v>7217.6047</v>
      </c>
      <c r="N25" s="11">
        <f aca="true" t="shared" si="7" ref="N25:N35">SUM(B25:M25)</f>
        <v>56634.35059999999</v>
      </c>
    </row>
    <row r="26" spans="1:14" ht="12.75">
      <c r="A26" s="15" t="s">
        <v>17</v>
      </c>
      <c r="B26" s="11">
        <v>7945.03</v>
      </c>
      <c r="C26" s="11">
        <v>7945.04</v>
      </c>
      <c r="D26" s="11">
        <v>12083.86</v>
      </c>
      <c r="E26" s="11">
        <v>7945.04</v>
      </c>
      <c r="F26" s="11">
        <v>7945.04</v>
      </c>
      <c r="G26" s="11">
        <v>7945.04</v>
      </c>
      <c r="H26" s="11">
        <v>11917.56</v>
      </c>
      <c r="I26" s="11">
        <v>7945.04</v>
      </c>
      <c r="J26" s="11">
        <v>7945.04</v>
      </c>
      <c r="K26" s="11">
        <v>7945.04</v>
      </c>
      <c r="L26" s="11">
        <v>7945.04</v>
      </c>
      <c r="M26" s="11">
        <v>17221.07</v>
      </c>
      <c r="N26" s="11">
        <f t="shared" si="7"/>
        <v>112727.84</v>
      </c>
    </row>
    <row r="27" spans="1:14" ht="12.75">
      <c r="A27" s="13" t="s">
        <v>18</v>
      </c>
      <c r="B27" s="11">
        <v>2000</v>
      </c>
      <c r="C27" s="11">
        <v>2000</v>
      </c>
      <c r="D27" s="11">
        <v>2000</v>
      </c>
      <c r="E27" s="11">
        <v>2000</v>
      </c>
      <c r="F27" s="11">
        <v>2000</v>
      </c>
      <c r="G27" s="11">
        <v>2000</v>
      </c>
      <c r="H27" s="11">
        <v>2000</v>
      </c>
      <c r="I27" s="11">
        <v>2000</v>
      </c>
      <c r="J27" s="11">
        <v>2000</v>
      </c>
      <c r="K27" s="11">
        <v>2000</v>
      </c>
      <c r="L27" s="11">
        <v>2000</v>
      </c>
      <c r="M27" s="11">
        <v>2000</v>
      </c>
      <c r="N27" s="11">
        <f t="shared" si="7"/>
        <v>24000</v>
      </c>
    </row>
    <row r="28" spans="1:15" ht="12.75">
      <c r="A28" s="13" t="s">
        <v>19</v>
      </c>
      <c r="B28" s="24">
        <v>5559</v>
      </c>
      <c r="C28" s="24">
        <v>5559</v>
      </c>
      <c r="D28" s="24">
        <v>5559</v>
      </c>
      <c r="E28" s="24">
        <v>5559</v>
      </c>
      <c r="F28" s="24">
        <v>5559</v>
      </c>
      <c r="G28" s="24">
        <v>5559</v>
      </c>
      <c r="H28" s="25">
        <v>1400</v>
      </c>
      <c r="I28" s="25">
        <v>1400</v>
      </c>
      <c r="J28" s="25">
        <v>1400</v>
      </c>
      <c r="K28" s="25">
        <v>1400</v>
      </c>
      <c r="L28" s="25">
        <v>1400</v>
      </c>
      <c r="M28" s="25">
        <v>1400</v>
      </c>
      <c r="N28" s="11">
        <f t="shared" si="7"/>
        <v>41754</v>
      </c>
      <c r="O28" s="26">
        <f>-4159*100/5559</f>
        <v>-74.81561431912215</v>
      </c>
    </row>
    <row r="29" spans="1:14" ht="12.75">
      <c r="A29" s="15" t="s">
        <v>20</v>
      </c>
      <c r="B29" s="11">
        <v>1571</v>
      </c>
      <c r="C29" s="11">
        <v>1571</v>
      </c>
      <c r="D29" s="11">
        <v>1571</v>
      </c>
      <c r="E29" s="11">
        <v>1571</v>
      </c>
      <c r="F29" s="11">
        <v>1571</v>
      </c>
      <c r="G29" s="11">
        <v>1571</v>
      </c>
      <c r="H29" s="11">
        <v>1571</v>
      </c>
      <c r="I29" s="11">
        <v>1571</v>
      </c>
      <c r="J29" s="11">
        <v>1571</v>
      </c>
      <c r="K29" s="11">
        <v>1571</v>
      </c>
      <c r="L29" s="11">
        <v>1571</v>
      </c>
      <c r="M29" s="11">
        <v>1571</v>
      </c>
      <c r="N29" s="11">
        <f t="shared" si="7"/>
        <v>18852</v>
      </c>
    </row>
    <row r="30" spans="1:15" ht="12.75">
      <c r="A30" s="13" t="s">
        <v>21</v>
      </c>
      <c r="B30" s="11">
        <v>1487.5</v>
      </c>
      <c r="C30" s="11">
        <v>1487.5</v>
      </c>
      <c r="D30" s="11">
        <v>1487.5</v>
      </c>
      <c r="E30" s="11">
        <v>1487.5</v>
      </c>
      <c r="F30" s="11">
        <v>1487.5</v>
      </c>
      <c r="G30" s="11">
        <v>1487.5</v>
      </c>
      <c r="H30" s="27">
        <v>1537.5</v>
      </c>
      <c r="I30" s="16">
        <v>1537.5</v>
      </c>
      <c r="J30" s="16">
        <v>1537.5</v>
      </c>
      <c r="K30" s="16">
        <v>1537.5</v>
      </c>
      <c r="L30" s="16">
        <v>1537.5</v>
      </c>
      <c r="M30" s="16">
        <v>1537.5</v>
      </c>
      <c r="N30" s="11">
        <f t="shared" si="7"/>
        <v>18150</v>
      </c>
      <c r="O30" s="28">
        <f>50*100/1487.5</f>
        <v>3.361344537815126</v>
      </c>
    </row>
    <row r="31" spans="1:14" s="18" customFormat="1" ht="12.75">
      <c r="A31" s="13" t="s">
        <v>22</v>
      </c>
      <c r="B31" s="11">
        <v>463.67</v>
      </c>
      <c r="C31" s="11">
        <v>2031.76</v>
      </c>
      <c r="D31" s="11">
        <v>2720.07</v>
      </c>
      <c r="E31" s="11">
        <v>1434.98</v>
      </c>
      <c r="F31" s="11">
        <v>1605.97</v>
      </c>
      <c r="G31" s="11">
        <v>2471.45</v>
      </c>
      <c r="H31" s="11">
        <v>206.39</v>
      </c>
      <c r="I31" s="11">
        <v>3247.22</v>
      </c>
      <c r="J31" s="11">
        <v>5424.26</v>
      </c>
      <c r="K31" s="11">
        <v>4416.75</v>
      </c>
      <c r="L31" s="11">
        <v>4791.31</v>
      </c>
      <c r="M31" s="11">
        <v>5836.48</v>
      </c>
      <c r="N31" s="11">
        <f t="shared" si="7"/>
        <v>34650.31</v>
      </c>
    </row>
    <row r="32" spans="1:14" s="8" customFormat="1" ht="12.75">
      <c r="A32" s="19" t="s">
        <v>23</v>
      </c>
      <c r="B32" s="20">
        <f aca="true" t="shared" si="8" ref="B32:M32">SUM(B25:B31)</f>
        <v>23143.213099999997</v>
      </c>
      <c r="C32" s="20">
        <f t="shared" si="8"/>
        <v>24760.249499999998</v>
      </c>
      <c r="D32" s="20">
        <f t="shared" si="8"/>
        <v>30337.22</v>
      </c>
      <c r="E32" s="20">
        <f t="shared" si="8"/>
        <v>24413.0451</v>
      </c>
      <c r="F32" s="20">
        <f t="shared" si="8"/>
        <v>24754.145600000003</v>
      </c>
      <c r="G32" s="20">
        <f t="shared" si="8"/>
        <v>25600.188000000002</v>
      </c>
      <c r="H32" s="20">
        <f t="shared" si="8"/>
        <v>23049.429799999998</v>
      </c>
      <c r="I32" s="20">
        <f t="shared" si="8"/>
        <v>21021.081400000003</v>
      </c>
      <c r="J32" s="20">
        <f t="shared" si="8"/>
        <v>24941.804300000003</v>
      </c>
      <c r="K32" s="20">
        <f t="shared" si="8"/>
        <v>23891.022100000002</v>
      </c>
      <c r="L32" s="20">
        <f t="shared" si="8"/>
        <v>24073.447</v>
      </c>
      <c r="M32" s="20">
        <f t="shared" si="8"/>
        <v>36783.6547</v>
      </c>
      <c r="N32" s="11">
        <f t="shared" si="7"/>
        <v>306768.50059999997</v>
      </c>
    </row>
    <row r="33" spans="1:14" ht="12.75">
      <c r="A33" s="13" t="s">
        <v>24</v>
      </c>
      <c r="B33" s="11">
        <v>311.53</v>
      </c>
      <c r="C33" s="11">
        <v>559.97</v>
      </c>
      <c r="D33" s="11">
        <v>464.14</v>
      </c>
      <c r="E33" s="11">
        <v>258.33</v>
      </c>
      <c r="F33" s="11">
        <v>515.17</v>
      </c>
      <c r="G33" s="11">
        <v>416.96</v>
      </c>
      <c r="H33" s="11">
        <v>326.09</v>
      </c>
      <c r="I33" s="11">
        <v>861.49</v>
      </c>
      <c r="J33" s="11">
        <v>1344.31</v>
      </c>
      <c r="K33" s="11">
        <v>549.17</v>
      </c>
      <c r="L33" s="11">
        <v>851.85</v>
      </c>
      <c r="M33" s="11">
        <v>1374.11</v>
      </c>
      <c r="N33" s="11">
        <f t="shared" si="7"/>
        <v>7833.120000000001</v>
      </c>
    </row>
    <row r="34" spans="1:14" ht="12.75">
      <c r="A34" s="13" t="s">
        <v>25</v>
      </c>
      <c r="B34" s="11"/>
      <c r="C34" s="11"/>
      <c r="D34" s="11"/>
      <c r="E34" s="11"/>
      <c r="F34" s="11"/>
      <c r="G34" s="11">
        <v>115.01</v>
      </c>
      <c r="H34" s="11"/>
      <c r="I34" s="11"/>
      <c r="J34" s="11"/>
      <c r="K34" s="11"/>
      <c r="L34" s="11"/>
      <c r="M34" s="11">
        <v>119.02</v>
      </c>
      <c r="N34" s="11">
        <f t="shared" si="7"/>
        <v>234.03</v>
      </c>
    </row>
    <row r="35" spans="1:14" s="23" customFormat="1" ht="12.75">
      <c r="A35" s="21" t="s">
        <v>26</v>
      </c>
      <c r="B35" s="22">
        <f>B23-(B32-B33)</f>
        <v>2953.8200000000033</v>
      </c>
      <c r="C35" s="22">
        <f>C23-(C32-C33)</f>
        <v>1891.7200000000012</v>
      </c>
      <c r="D35" s="22">
        <f>D23-(D32-D33)</f>
        <v>-285.58000000000175</v>
      </c>
      <c r="E35" s="22">
        <f>E23-(E32-E33)</f>
        <v>1287.1200000000026</v>
      </c>
      <c r="F35" s="22">
        <f>F23-(F32-F33)</f>
        <v>2183.019999999997</v>
      </c>
      <c r="G35" s="22">
        <f>G23-(G32-G33-G34)</f>
        <v>1241.7799999999952</v>
      </c>
      <c r="H35" s="22">
        <f>H23-(H32-H33)</f>
        <v>897.9000000000015</v>
      </c>
      <c r="I35" s="22">
        <f>I23-(I32-I33)</f>
        <v>-2403.09</v>
      </c>
      <c r="J35" s="22">
        <f>J23-(J32-J33)</f>
        <v>3483.9199999999983</v>
      </c>
      <c r="K35" s="22">
        <f>K23-(K32-K33)</f>
        <v>3508.149999999998</v>
      </c>
      <c r="L35" s="22">
        <f>L23-(L32-L33)</f>
        <v>2600.9000000000015</v>
      </c>
      <c r="M35" s="22">
        <f>M23-(M32-M33-M34)</f>
        <v>3307.969999999994</v>
      </c>
      <c r="N35" s="20">
        <f t="shared" si="7"/>
        <v>20667.62999999999</v>
      </c>
    </row>
    <row r="38" spans="4:7" ht="12.75">
      <c r="D38" s="4"/>
      <c r="G38" s="4" t="s">
        <v>29</v>
      </c>
    </row>
    <row r="39" spans="1:14" s="8" customFormat="1" ht="12.75">
      <c r="A39" s="5"/>
      <c r="B39" s="6" t="s">
        <v>1</v>
      </c>
      <c r="C39" s="7" t="s">
        <v>2</v>
      </c>
      <c r="D39" s="6" t="s">
        <v>3</v>
      </c>
      <c r="E39" s="6" t="s">
        <v>4</v>
      </c>
      <c r="F39" s="6" t="s">
        <v>5</v>
      </c>
      <c r="G39" s="6" t="s">
        <v>6</v>
      </c>
      <c r="H39" s="6" t="s">
        <v>7</v>
      </c>
      <c r="I39" s="6" t="s">
        <v>8</v>
      </c>
      <c r="J39" s="6" t="s">
        <v>9</v>
      </c>
      <c r="K39" s="6" t="s">
        <v>10</v>
      </c>
      <c r="L39" s="6" t="s">
        <v>11</v>
      </c>
      <c r="M39" s="6" t="s">
        <v>12</v>
      </c>
      <c r="N39" s="6" t="s">
        <v>13</v>
      </c>
    </row>
    <row r="40" spans="1:14" ht="12.75">
      <c r="A40" s="9" t="s">
        <v>14</v>
      </c>
      <c r="B40" s="10">
        <v>18716.67</v>
      </c>
      <c r="C40" s="11">
        <v>17422.39</v>
      </c>
      <c r="D40" s="10">
        <v>18731.71</v>
      </c>
      <c r="E40" s="10">
        <v>19462.2</v>
      </c>
      <c r="F40" s="10">
        <v>19500.81</v>
      </c>
      <c r="G40" s="10">
        <v>17517.07</v>
      </c>
      <c r="H40" s="10">
        <v>15322.36</v>
      </c>
      <c r="I40" s="11">
        <v>13178.46</v>
      </c>
      <c r="J40" s="10">
        <v>17517.07</v>
      </c>
      <c r="K40" s="10">
        <v>17517.07</v>
      </c>
      <c r="L40" s="10">
        <v>17517.07</v>
      </c>
      <c r="M40" s="10">
        <v>17517.07</v>
      </c>
      <c r="N40" s="11">
        <f>SUM(B40:M40)</f>
        <v>209919.95</v>
      </c>
    </row>
    <row r="41" spans="1:14" ht="12.75">
      <c r="A41" s="13" t="s">
        <v>15</v>
      </c>
      <c r="B41" s="11">
        <f aca="true" t="shared" si="9" ref="B41:M41">B40*23/100</f>
        <v>4304.8341</v>
      </c>
      <c r="C41" s="11">
        <f t="shared" si="9"/>
        <v>4007.1497</v>
      </c>
      <c r="D41" s="11">
        <f t="shared" si="9"/>
        <v>4308.293299999999</v>
      </c>
      <c r="E41" s="11">
        <f t="shared" si="9"/>
        <v>4476.3060000000005</v>
      </c>
      <c r="F41" s="11">
        <f t="shared" si="9"/>
        <v>4485.1863</v>
      </c>
      <c r="G41" s="11">
        <f t="shared" si="9"/>
        <v>4028.9260999999997</v>
      </c>
      <c r="H41" s="11">
        <f t="shared" si="9"/>
        <v>3524.1428</v>
      </c>
      <c r="I41" s="11">
        <f t="shared" si="9"/>
        <v>3031.0457999999994</v>
      </c>
      <c r="J41" s="11">
        <f t="shared" si="9"/>
        <v>4028.9260999999997</v>
      </c>
      <c r="K41" s="11">
        <f t="shared" si="9"/>
        <v>4028.9260999999997</v>
      </c>
      <c r="L41" s="11">
        <f t="shared" si="9"/>
        <v>4028.9260999999997</v>
      </c>
      <c r="M41" s="11">
        <f t="shared" si="9"/>
        <v>4028.9260999999997</v>
      </c>
      <c r="N41" s="11">
        <f>SUM(B41:M41)</f>
        <v>48281.5885</v>
      </c>
    </row>
    <row r="42" spans="1:14" ht="12.75">
      <c r="A42" s="13" t="s">
        <v>13</v>
      </c>
      <c r="B42" s="10">
        <f aca="true" t="shared" si="10" ref="B42:M42">SUM(B40+B41)</f>
        <v>23021.5041</v>
      </c>
      <c r="C42" s="11">
        <f t="shared" si="10"/>
        <v>21429.5397</v>
      </c>
      <c r="D42" s="11">
        <f t="shared" si="10"/>
        <v>23040.003299999997</v>
      </c>
      <c r="E42" s="11">
        <f t="shared" si="10"/>
        <v>23938.506</v>
      </c>
      <c r="F42" s="11">
        <f t="shared" si="10"/>
        <v>23985.996300000003</v>
      </c>
      <c r="G42" s="11">
        <f t="shared" si="10"/>
        <v>21545.9961</v>
      </c>
      <c r="H42" s="11">
        <f t="shared" si="10"/>
        <v>18846.502800000002</v>
      </c>
      <c r="I42" s="11">
        <f t="shared" si="10"/>
        <v>16209.505799999999</v>
      </c>
      <c r="J42" s="11">
        <f t="shared" si="10"/>
        <v>21545.9961</v>
      </c>
      <c r="K42" s="11">
        <f t="shared" si="10"/>
        <v>21545.9961</v>
      </c>
      <c r="L42" s="11">
        <f t="shared" si="10"/>
        <v>21545.9961</v>
      </c>
      <c r="M42" s="11">
        <f t="shared" si="10"/>
        <v>21545.9961</v>
      </c>
      <c r="N42" s="11">
        <f>SUM(B42:M42)</f>
        <v>258201.53849999994</v>
      </c>
    </row>
    <row r="43" spans="3:14" ht="12.75">
      <c r="C43" s="14"/>
      <c r="G43" s="4" t="s">
        <v>30</v>
      </c>
      <c r="J43" s="14"/>
      <c r="K43" s="14"/>
      <c r="L43" s="14"/>
      <c r="M43" s="14"/>
      <c r="N43" s="11"/>
    </row>
    <row r="44" spans="1:14" ht="12.75">
      <c r="A44" s="13" t="s">
        <v>15</v>
      </c>
      <c r="B44" s="11">
        <f aca="true" t="shared" si="11" ref="B44:M44">B41</f>
        <v>4304.8341</v>
      </c>
      <c r="C44" s="11">
        <f t="shared" si="11"/>
        <v>4007.1497</v>
      </c>
      <c r="D44" s="11">
        <f t="shared" si="11"/>
        <v>4308.293299999999</v>
      </c>
      <c r="E44" s="11">
        <f t="shared" si="11"/>
        <v>4476.3060000000005</v>
      </c>
      <c r="F44" s="11">
        <f t="shared" si="11"/>
        <v>4485.1863</v>
      </c>
      <c r="G44" s="11">
        <f t="shared" si="11"/>
        <v>4028.9260999999997</v>
      </c>
      <c r="H44" s="11">
        <f t="shared" si="11"/>
        <v>3524.1428</v>
      </c>
      <c r="I44" s="11">
        <f t="shared" si="11"/>
        <v>3031.0457999999994</v>
      </c>
      <c r="J44" s="11">
        <f t="shared" si="11"/>
        <v>4028.9260999999997</v>
      </c>
      <c r="K44" s="11">
        <f t="shared" si="11"/>
        <v>4028.9260999999997</v>
      </c>
      <c r="L44" s="11">
        <f t="shared" si="11"/>
        <v>4028.9260999999997</v>
      </c>
      <c r="M44" s="11">
        <f t="shared" si="11"/>
        <v>4028.9260999999997</v>
      </c>
      <c r="N44" s="11">
        <f aca="true" t="shared" si="12" ref="N44:N54">SUM(B44:M44)</f>
        <v>48281.5885</v>
      </c>
    </row>
    <row r="45" spans="1:14" ht="12.75">
      <c r="A45" s="15" t="s">
        <v>17</v>
      </c>
      <c r="B45" s="11">
        <v>7939.87</v>
      </c>
      <c r="C45" s="11">
        <v>7939.87</v>
      </c>
      <c r="D45" s="11">
        <v>8163.57</v>
      </c>
      <c r="E45" s="11">
        <v>10094.64</v>
      </c>
      <c r="F45" s="11">
        <v>8163.57</v>
      </c>
      <c r="G45" s="11">
        <v>8163.57</v>
      </c>
      <c r="H45" s="11">
        <v>10096.04</v>
      </c>
      <c r="I45" s="11">
        <v>8163.57</v>
      </c>
      <c r="J45" s="11">
        <v>7939.87</v>
      </c>
      <c r="K45" s="11">
        <v>7939.87</v>
      </c>
      <c r="L45" s="11">
        <v>7939.87</v>
      </c>
      <c r="M45" s="11">
        <v>17221.07</v>
      </c>
      <c r="N45" s="11">
        <f t="shared" si="12"/>
        <v>109765.37999999998</v>
      </c>
    </row>
    <row r="46" spans="1:14" ht="12.75">
      <c r="A46" s="13" t="s">
        <v>18</v>
      </c>
      <c r="B46" s="11">
        <v>2000</v>
      </c>
      <c r="C46" s="11">
        <v>2000</v>
      </c>
      <c r="D46" s="11">
        <v>2000</v>
      </c>
      <c r="E46" s="11">
        <v>2000</v>
      </c>
      <c r="F46" s="11">
        <v>2000</v>
      </c>
      <c r="G46" s="11">
        <v>2000</v>
      </c>
      <c r="H46" s="11">
        <v>2000</v>
      </c>
      <c r="I46" s="11">
        <v>2000</v>
      </c>
      <c r="J46" s="11">
        <v>2000</v>
      </c>
      <c r="K46" s="11">
        <v>2000</v>
      </c>
      <c r="L46" s="11">
        <v>2000</v>
      </c>
      <c r="M46" s="11">
        <v>2000</v>
      </c>
      <c r="N46" s="11">
        <f t="shared" si="12"/>
        <v>24000</v>
      </c>
    </row>
    <row r="47" spans="1:14" ht="12.75">
      <c r="A47" s="13" t="s">
        <v>19</v>
      </c>
      <c r="B47" s="11">
        <v>1400</v>
      </c>
      <c r="C47" s="11">
        <f aca="true" t="shared" si="13" ref="C47:I47">B47</f>
        <v>1400</v>
      </c>
      <c r="D47" s="11">
        <f t="shared" si="13"/>
        <v>1400</v>
      </c>
      <c r="E47" s="11">
        <f t="shared" si="13"/>
        <v>1400</v>
      </c>
      <c r="F47" s="11">
        <f t="shared" si="13"/>
        <v>1400</v>
      </c>
      <c r="G47" s="11">
        <f t="shared" si="13"/>
        <v>1400</v>
      </c>
      <c r="H47" s="11">
        <f t="shared" si="13"/>
        <v>1400</v>
      </c>
      <c r="I47" s="11">
        <f t="shared" si="13"/>
        <v>1400</v>
      </c>
      <c r="J47" s="11">
        <v>1400</v>
      </c>
      <c r="K47" s="11">
        <v>1400</v>
      </c>
      <c r="L47" s="11">
        <v>1400</v>
      </c>
      <c r="M47" s="11">
        <v>1400</v>
      </c>
      <c r="N47" s="11">
        <f t="shared" si="12"/>
        <v>16800</v>
      </c>
    </row>
    <row r="48" spans="1:15" ht="12.75">
      <c r="A48" s="15" t="s">
        <v>20</v>
      </c>
      <c r="B48" s="25">
        <v>1928.4</v>
      </c>
      <c r="C48" s="25">
        <v>1928.4</v>
      </c>
      <c r="D48" s="25">
        <v>1928.4</v>
      </c>
      <c r="E48" s="25">
        <v>1928.4</v>
      </c>
      <c r="F48" s="25">
        <v>1928.4</v>
      </c>
      <c r="G48" s="25">
        <v>1928.4</v>
      </c>
      <c r="H48" s="25">
        <v>1928.4</v>
      </c>
      <c r="I48" s="25">
        <v>1928.4</v>
      </c>
      <c r="J48" s="25">
        <v>1928.4</v>
      </c>
      <c r="K48" s="25">
        <v>1928.4</v>
      </c>
      <c r="L48" s="25">
        <v>1928.4</v>
      </c>
      <c r="M48" s="25">
        <v>1928.4</v>
      </c>
      <c r="N48" s="29">
        <f t="shared" si="12"/>
        <v>23140.800000000003</v>
      </c>
      <c r="O48" s="30">
        <f>83.4*100/1845</f>
        <v>4.520325203252033</v>
      </c>
    </row>
    <row r="49" spans="1:15" ht="12.75">
      <c r="A49" s="13" t="s">
        <v>21</v>
      </c>
      <c r="B49" s="11">
        <v>1537.5</v>
      </c>
      <c r="C49" s="11">
        <v>1537.5</v>
      </c>
      <c r="D49" s="11">
        <v>1537.5</v>
      </c>
      <c r="E49" s="11">
        <v>1537.5</v>
      </c>
      <c r="F49" s="11">
        <v>1537.5</v>
      </c>
      <c r="G49" s="11">
        <v>1537.5</v>
      </c>
      <c r="H49" s="11">
        <v>1537.5</v>
      </c>
      <c r="I49" s="11">
        <v>1537.5</v>
      </c>
      <c r="J49" s="11">
        <v>1537.5</v>
      </c>
      <c r="K49" s="11">
        <v>1537.5</v>
      </c>
      <c r="L49" s="11">
        <v>1537.5</v>
      </c>
      <c r="M49" s="11">
        <v>1537.5</v>
      </c>
      <c r="N49" s="11">
        <f t="shared" si="12"/>
        <v>18450</v>
      </c>
      <c r="O49" s="28"/>
    </row>
    <row r="50" spans="1:14" s="18" customFormat="1" ht="12.75">
      <c r="A50" s="13" t="s">
        <v>22</v>
      </c>
      <c r="B50" s="11">
        <v>10.5</v>
      </c>
      <c r="C50" s="11">
        <v>1087.1</v>
      </c>
      <c r="D50" s="11">
        <v>3900.65</v>
      </c>
      <c r="E50" s="11">
        <v>2257.26</v>
      </c>
      <c r="F50" s="11">
        <v>4827.2</v>
      </c>
      <c r="G50" s="11">
        <v>2817.3</v>
      </c>
      <c r="H50" s="11">
        <v>2997.6</v>
      </c>
      <c r="I50" s="11">
        <v>10.5</v>
      </c>
      <c r="J50" s="11">
        <v>1087.1</v>
      </c>
      <c r="K50" s="11">
        <v>1087.1</v>
      </c>
      <c r="L50" s="11">
        <v>1087.1</v>
      </c>
      <c r="M50" s="11">
        <v>1087.1</v>
      </c>
      <c r="N50" s="11">
        <f t="shared" si="12"/>
        <v>22256.50999999999</v>
      </c>
    </row>
    <row r="51" spans="1:14" s="8" customFormat="1" ht="12.75">
      <c r="A51" s="19" t="s">
        <v>23</v>
      </c>
      <c r="B51" s="20">
        <f aca="true" t="shared" si="14" ref="B51:M51">SUM(B44:B50)</f>
        <v>19121.104099999997</v>
      </c>
      <c r="C51" s="20">
        <f t="shared" si="14"/>
        <v>19900.019699999997</v>
      </c>
      <c r="D51" s="20">
        <f t="shared" si="14"/>
        <v>23238.4133</v>
      </c>
      <c r="E51" s="20">
        <f t="shared" si="14"/>
        <v>23694.106000000003</v>
      </c>
      <c r="F51" s="20">
        <f t="shared" si="14"/>
        <v>24341.8563</v>
      </c>
      <c r="G51" s="20">
        <f t="shared" si="14"/>
        <v>21875.6961</v>
      </c>
      <c r="H51" s="20">
        <f t="shared" si="14"/>
        <v>23483.682800000002</v>
      </c>
      <c r="I51" s="20">
        <f t="shared" si="14"/>
        <v>18071.015799999997</v>
      </c>
      <c r="J51" s="20">
        <f t="shared" si="14"/>
        <v>19921.7961</v>
      </c>
      <c r="K51" s="20">
        <f t="shared" si="14"/>
        <v>19921.7961</v>
      </c>
      <c r="L51" s="20">
        <f t="shared" si="14"/>
        <v>19921.7961</v>
      </c>
      <c r="M51" s="20">
        <f t="shared" si="14"/>
        <v>29202.9961</v>
      </c>
      <c r="N51" s="20">
        <f t="shared" si="12"/>
        <v>262694.2785</v>
      </c>
    </row>
    <row r="52" spans="1:14" ht="12.75">
      <c r="A52" s="13" t="s">
        <v>24</v>
      </c>
      <c r="B52" s="11">
        <v>287.5</v>
      </c>
      <c r="C52" s="11">
        <v>488.82</v>
      </c>
      <c r="D52" s="11">
        <v>841.8</v>
      </c>
      <c r="E52" s="11">
        <v>705.66</v>
      </c>
      <c r="F52" s="11">
        <v>576.3</v>
      </c>
      <c r="G52" s="11">
        <v>545.1</v>
      </c>
      <c r="H52" s="11">
        <v>844.1</v>
      </c>
      <c r="I52" s="11">
        <v>287.5</v>
      </c>
      <c r="J52" s="11">
        <v>545.1</v>
      </c>
      <c r="K52" s="11">
        <v>545.1</v>
      </c>
      <c r="L52" s="11">
        <v>545.1</v>
      </c>
      <c r="M52" s="11">
        <v>545.1</v>
      </c>
      <c r="N52" s="11">
        <f t="shared" si="12"/>
        <v>6757.180000000001</v>
      </c>
    </row>
    <row r="53" spans="1:14" ht="12.75">
      <c r="A53" s="13" t="s">
        <v>25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>
        <v>119.02</v>
      </c>
      <c r="N53" s="11">
        <f t="shared" si="12"/>
        <v>119.02</v>
      </c>
    </row>
    <row r="54" spans="1:14" s="23" customFormat="1" ht="12.75">
      <c r="A54" s="21" t="s">
        <v>26</v>
      </c>
      <c r="B54" s="22">
        <f>B42-(B51-B52)</f>
        <v>4187.9000000000015</v>
      </c>
      <c r="C54" s="22">
        <f>C42-(C51-C52)</f>
        <v>2018.3400000000038</v>
      </c>
      <c r="D54" s="22">
        <f>D42-(D51-D52)</f>
        <v>643.3899999999958</v>
      </c>
      <c r="E54" s="22">
        <f>E42-(E51-E52)</f>
        <v>950.0599999999977</v>
      </c>
      <c r="F54" s="22">
        <f>F42-(F51-F52)</f>
        <v>220.44000000000233</v>
      </c>
      <c r="G54" s="22">
        <f>G42-(G51-G52-G53)</f>
        <v>215.39999999999782</v>
      </c>
      <c r="H54" s="29">
        <f>H42-(H51-H52)</f>
        <v>-3793.0800000000017</v>
      </c>
      <c r="I54" s="29">
        <f>I42-(I51-I52)</f>
        <v>-1574.0099999999984</v>
      </c>
      <c r="J54" s="22">
        <f>J42-(J51-J52)</f>
        <v>2169.2999999999993</v>
      </c>
      <c r="K54" s="22">
        <f>K42-(K51-K52)</f>
        <v>2169.2999999999993</v>
      </c>
      <c r="L54" s="22">
        <f>L42-(L51-L52)</f>
        <v>2169.2999999999993</v>
      </c>
      <c r="M54" s="22">
        <f>M42-(M51-M52-M53)</f>
        <v>-6992.880000000001</v>
      </c>
      <c r="N54" s="20">
        <f t="shared" si="12"/>
        <v>2383.4599999999955</v>
      </c>
    </row>
  </sheetData>
  <sheetProtection selectLockedCells="1" selectUnlockedCells="1"/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3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3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